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_Firma\PROJEKTE\Pölfing-Brunn\BREITBAND Pölfing-Brunn\FÖRDERUNGEN\FFG Leerrohr 2022 Waldsiedlung\Endbericht\Nachreichung 11.24\"/>
    </mc:Choice>
  </mc:AlternateContent>
  <xr:revisionPtr revIDLastSave="0" documentId="13_ncr:1_{DA1BB996-2E5F-4F89-94A6-4E73137F17B1}"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120" yWindow="-120" windowWidth="29040" windowHeight="15720" tabRatio="840"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definedNames>
    <definedName name="_xlnm.Print_Area" localSheetId="1">'(A1) Angaben zum Förder-Projekt'!$A$1:$L$81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 l="1"/>
  <c r="E63" i="1"/>
  <c r="E57" i="1"/>
  <c r="E56" i="1"/>
  <c r="E50" i="1"/>
  <c r="E69" i="1"/>
  <c r="E70" i="1"/>
  <c r="F50" i="1"/>
  <c r="G50" i="2" l="1"/>
  <c r="G29" i="2"/>
  <c r="I19" i="9" l="1"/>
  <c r="G17" i="7" s="1"/>
  <c r="E9" i="4"/>
  <c r="G9" i="4" s="1"/>
  <c r="G23" i="3"/>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F29" i="2" l="1"/>
  <c r="E29" i="2"/>
  <c r="F23" i="3"/>
  <c r="E23" i="3"/>
  <c r="E50" i="2"/>
  <c r="F50" i="2"/>
  <c r="L41" i="1"/>
  <c r="L40" i="1"/>
  <c r="L57" i="1"/>
  <c r="L55" i="1"/>
  <c r="L56" i="1"/>
  <c r="L42" i="1"/>
  <c r="L70" i="1"/>
  <c r="L68" i="1"/>
  <c r="L69" i="1"/>
  <c r="K19" i="1"/>
  <c r="G7" i="8"/>
  <c r="G22" i="4"/>
  <c r="E23" i="2"/>
  <c r="E24" i="2"/>
  <c r="G25" i="2"/>
  <c r="F24" i="2"/>
  <c r="F23" i="2"/>
  <c r="G22" i="2"/>
  <c r="H65" i="1"/>
  <c r="I65" i="1" s="1"/>
  <c r="H52" i="1"/>
  <c r="I52" i="1" s="1"/>
  <c r="H37" i="1"/>
  <c r="I37" i="1" s="1"/>
  <c r="H30" i="1"/>
  <c r="I30" i="1" s="1"/>
  <c r="L71" i="1" l="1"/>
  <c r="L58" i="1"/>
  <c r="L43" i="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<sst xmlns="http://schemas.openxmlformats.org/spreadsheetml/2006/main" count="468" uniqueCount="251">
  <si>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</si>
  <si>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</si>
  <si>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</si>
  <si>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</si>
  <si>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</si>
  <si>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</si>
  <si>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</si>
  <si>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</si>
  <si>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</si>
  <si>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</si>
  <si>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</si>
  <si>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</si>
  <si>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</si>
  <si>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</si>
  <si>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</si>
  <si>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</si>
  <si>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</si>
  <si>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</si>
  <si>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</si>
  <si>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</si>
  <si>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</si>
  <si>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</si>
  <si>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</si>
  <si>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</si>
  <si>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</si>
  <si>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</si>
  <si>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</si>
  <si>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</si>
  <si>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</si>
  <si>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</si>
  <si>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</si>
  <si>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</si>
  <si>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</si>
  <si>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</si>
  <si>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</si>
  <si>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</si>
  <si>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</si>
  <si>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</si>
  <si>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</si>
  <si>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</si>
  <si>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</si>
  <si>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</si>
  <si>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</si>
  <si>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</si>
  <si>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</si>
  <si>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</si>
  <si>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</si>
  <si>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</si>
  <si>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</si>
  <si>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</si>
  <si>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</si>
  <si>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</si>
  <si>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</si>
  <si>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</si>
  <si>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</si>
  <si>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</si>
  <si>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</si>
  <si>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</si>
  <si>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</si>
  <si>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</si>
  <si>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</si>
  <si>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</si>
  <si>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</si>
  <si>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</si>
  <si>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</si>
  <si>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</si>
  <si>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</si>
  <si>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</si>
  <si>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</si>
  <si>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</si>
  <si>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</si>
  <si>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</si>
  <si>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</si>
  <si>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</si>
  <si>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</si>
  <si>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</si>
  <si>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</si>
  <si>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</si>
  <si>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</si>
  <si>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</si>
  <si>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</si>
  <si>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</si>
  <si>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</si>
  <si>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</si>
  <si>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</si>
  <si>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</si>
  <si>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</si>
  <si>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</si>
  <si>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</si>
  <si>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</si>
  <si>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</si>
  <si>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</si>
  <si>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</si>
  <si>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</si>
  <si>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</si>
  <si>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</si>
  <si>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</si>
  <si>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</si>
  <si>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</si>
  <si>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</si>
  <si>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</si>
  <si>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</si>
  <si>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</si>
  <si>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</si>
  <si>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</si>
  <si>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</si>
  <si>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</si>
  <si>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</si>
  <si>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</si>
  <si>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</si>
  <si>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</si>
  <si>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</si>
  <si>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</si>
  <si>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</si>
  <si>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</si>
  <si>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</si>
  <si>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</si>
  <si>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</si>
  <si>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</si>
  <si>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</si>
  <si>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</si>
  <si>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</si>
  <si>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</si>
  <si>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</si>
  <si>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</si>
  <si>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</si>
  <si>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</si>
  <si>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</si>
  <si>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</si>
  <si>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</si>
  <si>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</si>
  <si>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</si>
  <si>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</si>
  <si>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</si>
  <si>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</si>
  <si>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</si>
  <si>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</si>
  <si>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</si>
  <si>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</si>
  <si>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</si>
  <si>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</si>
  <si>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</si>
  <si>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</si>
  <si>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</si>
  <si>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</si>
  <si>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</si>
  <si>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</si>
  <si>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</si>
  <si>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</si>
  <si>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</si>
  <si>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</si>
  <si>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</si>
  <si>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</si>
  <si>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</si>
  <si>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</si>
  <si>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</si>
  <si>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</si>
  <si>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</si>
  <si>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</si>
  <si>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</si>
  <si>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</si>
  <si>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</si>
  <si>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</si>
  <si>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</si>
  <si>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</si>
  <si>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</si>
  <si>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</si>
  <si>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</si>
  <si>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</si>
  <si>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</si>
  <si>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</si>
  <si>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</si>
  <si>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</si>
  <si>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</si>
  <si>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</si>
  <si>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</si>
  <si>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</si>
  <si>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</si>
  <si>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</si>
  <si>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</si>
  <si>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</si>
  <si>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</si>
  <si>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</si>
  <si>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</si>
  <si>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</si>
  <si>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</si>
  <si>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</si>
  <si>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</si>
  <si>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</si>
  <si>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</si>
  <si>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</si>
  <si>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</si>
  <si>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</si>
  <si>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</si>
  <si>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</si>
  <si>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</si>
  <si>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</si>
  <si>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</si>
  <si>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</si>
  <si>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</si>
  <si>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</si>
  <si>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</si>
  <si>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</si>
  <si>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</si>
  <si>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</si>
  <si>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</si>
  <si>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</si>
  <si>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</si>
  <si>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</si>
  <si>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</si>
  <si>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</si>
  <si>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</si>
  <si>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</si>
  <si>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</si>
  <si>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</si>
  <si>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</si>
  <si>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</si>
  <si>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</si>
  <si>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</si>
  <si>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</si>
  <si>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</si>
  <si>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</si>
  <si>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</si>
  <si>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</si>
  <si>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</si>
  <si>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</si>
  <si>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</si>
  <si>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</si>
  <si>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</si>
  <si>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</si>
  <si>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</si>
  <si>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</si>
  <si>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</si>
  <si>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</si>
  <si>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</si>
  <si>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</si>
  <si>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</si>
  <si>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</si>
  <si>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</si>
  <si>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</si>
  <si>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</si>
  <si>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</si>
  <si>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</si>
  <si>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</si>
  <si>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</si>
  <si>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</si>
  <si>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</si>
  <si>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</si>
  <si>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</si>
  <si>
    <t>Wies</t>
  </si>
  <si>
    <t>Deutschlandsberg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</si>
</sst>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abSelected="1" zoomScale="90" zoomScaleNormal="90" workbookViewId="0">
      <selection activeCell="J28" sqref="J28"/>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0.67121100505514719</v>
      </c>
      <c r="F7" s="45" t="str">
        <f>IF('(A1) Angaben zum Förder-Projekt'!$E$52&gt;0,'(K1) Kalk. (Leer-)Rohrstrecken'!F51,IF('(A1) Angaben zum Förder-Projekt'!E37&gt;0,'(K1) Kalk. (Leer-)Rohrstrecken'!F30,"keine Daten"))</f>
        <v>keine Daten</v>
      </c>
      <c r="G7" s="30"/>
    </row>
    <row r="8" spans="1:7" ht="15.75" x14ac:dyDescent="0.25">
      <c r="B8" s="4"/>
      <c r="C8" s="27"/>
      <c r="D8" s="49" t="s">
        <v>159</v>
      </c>
      <c r="E8" s="49">
        <f>IFERROR(E7/12,"keine Daten")</f>
        <v>5.5934250421262266E-2</v>
      </c>
      <c r="F8" s="49" t="str">
        <f>IFERROR(F7/12,"keine Daten")</f>
        <v>keine Daten</v>
      </c>
      <c r="G8" s="31"/>
    </row>
    <row r="9" spans="1:7" x14ac:dyDescent="0.25">
      <c r="B9" s="4" t="s">
        <v>153</v>
      </c>
      <c r="C9" s="19" t="s">
        <v>150</v>
      </c>
      <c r="D9" s="47" t="s">
        <v>160</v>
      </c>
      <c r="E9" s="45">
        <f>'(K2) Kalk. Glasfaserstrecken'!E24</f>
        <v>5.6767179054488012E-2</v>
      </c>
      <c r="F9" s="45" t="str">
        <f>'(K2) Kalk. Glasfaserstrecken'!F24</f>
        <v>keine Daten</v>
      </c>
      <c r="G9" s="31"/>
    </row>
    <row r="10" spans="1:7" ht="15.75" x14ac:dyDescent="0.25">
      <c r="B10" s="4"/>
      <c r="C10" s="27"/>
      <c r="D10" s="49" t="s">
        <v>161</v>
      </c>
      <c r="E10" s="49">
        <f>IFERROR(E9/12,"keine Daten")</f>
        <v>4.730598254540668E-3</v>
      </c>
      <c r="F10" s="49" t="str">
        <f>IFERROR(F9/12,"keine Daten")</f>
        <v>keine Daten</v>
      </c>
      <c r="G10" s="31"/>
    </row>
    <row r="11" spans="1:7" x14ac:dyDescent="0.25">
      <c r="B11" s="4"/>
      <c r="C11" s="27"/>
      <c r="D11" s="47" t="s">
        <v>162</v>
      </c>
      <c r="E11" s="45">
        <f>'(K2) Kalk. Glasfaserstrecken'!E25</f>
        <v>0.11353435810897602</v>
      </c>
      <c r="F11" s="45" t="str">
        <f>'(K2) Kalk. Glasfaserstrecken'!F25</f>
        <v>keine Daten</v>
      </c>
      <c r="G11" s="31"/>
    </row>
    <row r="12" spans="1:7" x14ac:dyDescent="0.25">
      <c r="B12" s="4"/>
      <c r="C12" s="27"/>
      <c r="D12" s="259" t="s">
        <v>163</v>
      </c>
      <c r="E12" s="259">
        <f>IFERROR(E11/12,"keine Daten")</f>
        <v>9.461196509081336E-3</v>
      </c>
      <c r="F12" s="259" t="str">
        <f>IFERROR(F11/12,"keine Daten")</f>
        <v>keine Daten</v>
      </c>
      <c r="G12" s="32"/>
    </row>
    <row r="13" spans="1:7" x14ac:dyDescent="0.25">
      <c r="B13" s="4" t="s">
        <v>154</v>
      </c>
      <c r="C13" s="19" t="s">
        <v>149</v>
      </c>
      <c r="D13" s="47" t="s">
        <v>237</v>
      </c>
      <c r="E13" s="28"/>
      <c r="F13" s="28"/>
      <c r="G13" s="48">
        <f>'(K3) Kalk. TLN-Zugang passiv'!G8</f>
        <v>382.56032711253408</v>
      </c>
    </row>
    <row r="14" spans="1:7" ht="31.5" x14ac:dyDescent="0.25">
      <c r="B14" s="4"/>
      <c r="C14" s="27"/>
      <c r="D14" s="50" t="s">
        <v>238</v>
      </c>
      <c r="E14" s="51"/>
      <c r="F14" s="51"/>
      <c r="G14" s="52">
        <f>IFERROR(G13/12,"keine Daten")</f>
        <v>31.88002725937784</v>
      </c>
    </row>
    <row r="15" spans="1:7" x14ac:dyDescent="0.25">
      <c r="B15" s="4" t="s">
        <v>155</v>
      </c>
      <c r="C15" s="19" t="s">
        <v>167</v>
      </c>
      <c r="D15" s="47" t="s">
        <v>156</v>
      </c>
      <c r="E15" s="28"/>
      <c r="F15" s="28"/>
      <c r="G15" s="48">
        <f>'(K4) Kalk. TLN-Zugang aktiv'!G23</f>
        <v>503.77515277920077</v>
      </c>
    </row>
    <row r="16" spans="1:7" ht="15.75" x14ac:dyDescent="0.25">
      <c r="B16" s="26"/>
      <c r="C16" s="27"/>
      <c r="D16" s="49" t="s">
        <v>157</v>
      </c>
      <c r="E16" s="55"/>
      <c r="F16" s="55"/>
      <c r="G16" s="52">
        <f>IFERROR(G15/12,"keine Daten")</f>
        <v>41.981262731600061</v>
      </c>
    </row>
    <row r="17" spans="2:7" ht="15.75" x14ac:dyDescent="0.25">
      <c r="B17" s="4" t="s">
        <v>220</v>
      </c>
      <c r="C17" s="3" t="s">
        <v>221</v>
      </c>
      <c r="D17" s="56" t="s">
        <v>223</v>
      </c>
      <c r="E17" s="57"/>
      <c r="F17" s="57"/>
      <c r="G17" s="58">
        <f>'(A2) Angaben Kollokationsfläche'!I19</f>
        <v>6.18</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6" t="s">
        <v>175</v>
      </c>
      <c r="D23" s="266"/>
      <c r="E23" s="266"/>
      <c r="F23" s="266"/>
      <c r="G23" s="267"/>
    </row>
    <row r="24" spans="2:7" ht="15" customHeight="1" x14ac:dyDescent="0.25">
      <c r="B24" s="38"/>
      <c r="C24" s="274" t="s">
        <v>197</v>
      </c>
      <c r="D24" s="274"/>
      <c r="E24" s="274"/>
      <c r="F24" s="274"/>
      <c r="G24" s="275"/>
    </row>
    <row r="25" spans="2:7" x14ac:dyDescent="0.25">
      <c r="B25" s="39" t="s">
        <v>196</v>
      </c>
      <c r="C25" s="11"/>
      <c r="D25" s="11"/>
      <c r="E25" s="11"/>
      <c r="F25" s="11"/>
      <c r="G25" s="37"/>
    </row>
    <row r="26" spans="2:7" ht="15" customHeight="1" x14ac:dyDescent="0.25">
      <c r="B26" s="38"/>
      <c r="C26" s="268" t="s">
        <v>177</v>
      </c>
      <c r="D26" s="268"/>
      <c r="E26" s="268"/>
      <c r="F26" s="268"/>
      <c r="G26" s="269"/>
    </row>
    <row r="27" spans="2:7" ht="15" customHeight="1" x14ac:dyDescent="0.25">
      <c r="B27" s="38"/>
      <c r="C27" s="276" t="s">
        <v>188</v>
      </c>
      <c r="D27" s="276"/>
      <c r="E27" s="276"/>
      <c r="F27" s="276"/>
      <c r="G27" s="277"/>
    </row>
    <row r="28" spans="2:7" ht="45" customHeight="1" x14ac:dyDescent="0.25">
      <c r="B28" s="4" t="s">
        <v>49</v>
      </c>
      <c r="C28" s="3" t="s">
        <v>216</v>
      </c>
      <c r="D28" s="278" t="s">
        <v>233</v>
      </c>
      <c r="E28" s="278"/>
      <c r="F28" s="278"/>
      <c r="G28" s="279"/>
    </row>
    <row r="29" spans="2:7" ht="45" x14ac:dyDescent="0.25">
      <c r="B29" s="4" t="s">
        <v>50</v>
      </c>
      <c r="C29" s="3" t="s">
        <v>217</v>
      </c>
      <c r="D29" s="280"/>
      <c r="E29" s="280"/>
      <c r="F29" s="280"/>
      <c r="G29" s="281"/>
    </row>
    <row r="30" spans="2:7" ht="30" customHeight="1" x14ac:dyDescent="0.25">
      <c r="B30" s="4" t="s">
        <v>51</v>
      </c>
      <c r="C30" s="3" t="s">
        <v>48</v>
      </c>
      <c r="D30" s="260" t="s">
        <v>247</v>
      </c>
      <c r="E30" s="260"/>
      <c r="F30" s="260"/>
      <c r="G30" s="261"/>
    </row>
    <row r="31" spans="2:7" x14ac:dyDescent="0.25">
      <c r="B31" s="4" t="s">
        <v>111</v>
      </c>
      <c r="C31" s="15" t="s">
        <v>102</v>
      </c>
      <c r="D31" s="260" t="s">
        <v>225</v>
      </c>
      <c r="E31" s="260"/>
      <c r="F31" s="260"/>
      <c r="G31" s="261"/>
    </row>
    <row r="32" spans="2:7" x14ac:dyDescent="0.25">
      <c r="B32" s="4" t="s">
        <v>112</v>
      </c>
      <c r="C32" s="15" t="s">
        <v>101</v>
      </c>
      <c r="D32" s="260" t="s">
        <v>226</v>
      </c>
      <c r="E32" s="260"/>
      <c r="F32" s="260"/>
      <c r="G32" s="261"/>
    </row>
    <row r="33" spans="2:7" ht="55.5" customHeight="1" x14ac:dyDescent="0.25">
      <c r="B33" s="4" t="s">
        <v>16</v>
      </c>
      <c r="C33" s="15" t="s">
        <v>97</v>
      </c>
      <c r="D33" s="266" t="s">
        <v>224</v>
      </c>
      <c r="E33" s="266"/>
      <c r="F33" s="266"/>
      <c r="G33" s="267"/>
    </row>
    <row r="34" spans="2:7" ht="55.5" customHeight="1" x14ac:dyDescent="0.25">
      <c r="B34" s="4" t="s">
        <v>17</v>
      </c>
      <c r="C34" s="3" t="s">
        <v>99</v>
      </c>
      <c r="D34" s="272"/>
      <c r="E34" s="272"/>
      <c r="F34" s="272"/>
      <c r="G34" s="273"/>
    </row>
    <row r="35" spans="2:7" ht="30" x14ac:dyDescent="0.25">
      <c r="B35" s="4" t="s">
        <v>18</v>
      </c>
      <c r="C35" s="3" t="s">
        <v>98</v>
      </c>
      <c r="D35" s="266" t="s">
        <v>182</v>
      </c>
      <c r="E35" s="266"/>
      <c r="F35" s="266"/>
      <c r="G35" s="267"/>
    </row>
    <row r="36" spans="2:7" ht="45" x14ac:dyDescent="0.25">
      <c r="B36" s="4" t="s">
        <v>70</v>
      </c>
      <c r="C36" s="3" t="s">
        <v>100</v>
      </c>
      <c r="D36" s="272"/>
      <c r="E36" s="272"/>
      <c r="F36" s="272"/>
      <c r="G36" s="273"/>
    </row>
    <row r="37" spans="2:7" ht="44.25" customHeight="1" x14ac:dyDescent="0.25">
      <c r="B37" s="4" t="s">
        <v>19</v>
      </c>
      <c r="C37" s="15" t="s">
        <v>103</v>
      </c>
      <c r="D37" s="266" t="s">
        <v>185</v>
      </c>
      <c r="E37" s="266"/>
      <c r="F37" s="266"/>
      <c r="G37" s="267"/>
    </row>
    <row r="38" spans="2:7" ht="44.25" customHeight="1" x14ac:dyDescent="0.25">
      <c r="B38" s="4" t="s">
        <v>20</v>
      </c>
      <c r="C38" s="3" t="s">
        <v>104</v>
      </c>
      <c r="D38" s="272"/>
      <c r="E38" s="272"/>
      <c r="F38" s="272"/>
      <c r="G38" s="273"/>
    </row>
    <row r="39" spans="2:7" ht="30" x14ac:dyDescent="0.25">
      <c r="B39" s="4" t="s">
        <v>21</v>
      </c>
      <c r="C39" s="3" t="s">
        <v>127</v>
      </c>
      <c r="D39" s="266"/>
      <c r="E39" s="266"/>
      <c r="F39" s="266"/>
      <c r="G39" s="267"/>
    </row>
    <row r="40" spans="2:7" ht="45" x14ac:dyDescent="0.25">
      <c r="B40" s="4" t="s">
        <v>22</v>
      </c>
      <c r="C40" s="3" t="s">
        <v>128</v>
      </c>
      <c r="D40" s="272"/>
      <c r="E40" s="272"/>
      <c r="F40" s="272"/>
      <c r="G40" s="273"/>
    </row>
    <row r="41" spans="2:7" ht="30" x14ac:dyDescent="0.25">
      <c r="B41" s="4" t="s">
        <v>25</v>
      </c>
      <c r="C41" s="15" t="s">
        <v>105</v>
      </c>
      <c r="D41" s="266" t="s">
        <v>187</v>
      </c>
      <c r="E41" s="266"/>
      <c r="F41" s="266"/>
      <c r="G41" s="267"/>
    </row>
    <row r="42" spans="2:7" ht="30" x14ac:dyDescent="0.25">
      <c r="B42" s="4" t="s">
        <v>26</v>
      </c>
      <c r="C42" s="3" t="s">
        <v>106</v>
      </c>
      <c r="D42" s="272"/>
      <c r="E42" s="272"/>
      <c r="F42" s="272"/>
      <c r="G42" s="273"/>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6"/>
      <c r="E45" s="266"/>
      <c r="F45" s="266"/>
      <c r="G45" s="267"/>
    </row>
    <row r="46" spans="2:7" ht="30" x14ac:dyDescent="0.25">
      <c r="B46" s="4" t="s">
        <v>44</v>
      </c>
      <c r="C46" s="3" t="s">
        <v>108</v>
      </c>
      <c r="D46" s="272"/>
      <c r="E46" s="272"/>
      <c r="F46" s="272"/>
      <c r="G46" s="273"/>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8" t="s">
        <v>183</v>
      </c>
      <c r="D52" s="268"/>
      <c r="E52" s="268"/>
      <c r="F52" s="268"/>
      <c r="G52" s="269"/>
    </row>
    <row r="53" spans="2:7" ht="30" customHeight="1" x14ac:dyDescent="0.25">
      <c r="B53" s="4" t="s">
        <v>184</v>
      </c>
      <c r="C53" s="268" t="s">
        <v>186</v>
      </c>
      <c r="D53" s="268"/>
      <c r="E53" s="268"/>
      <c r="F53" s="268"/>
      <c r="G53" s="269"/>
    </row>
    <row r="54" spans="2:7" x14ac:dyDescent="0.25">
      <c r="B54" s="39" t="s">
        <v>232</v>
      </c>
      <c r="C54" s="11"/>
      <c r="D54" s="11"/>
      <c r="E54" s="11"/>
      <c r="F54" s="11"/>
      <c r="G54" s="37"/>
    </row>
    <row r="55" spans="2:7" ht="15" customHeight="1" x14ac:dyDescent="0.25">
      <c r="B55" s="26"/>
      <c r="C55" s="268" t="s">
        <v>181</v>
      </c>
      <c r="D55" s="268"/>
      <c r="E55" s="268"/>
      <c r="F55" s="268"/>
      <c r="G55" s="269"/>
    </row>
    <row r="56" spans="2:7" ht="15" customHeight="1" x14ac:dyDescent="0.25">
      <c r="B56" s="26"/>
      <c r="C56" s="270" t="s">
        <v>188</v>
      </c>
      <c r="D56" s="270"/>
      <c r="E56" s="270"/>
      <c r="F56" s="270"/>
      <c r="G56" s="271"/>
    </row>
    <row r="57" spans="2:7" x14ac:dyDescent="0.25">
      <c r="B57" s="39" t="s">
        <v>195</v>
      </c>
      <c r="C57" s="59"/>
      <c r="D57" s="59"/>
      <c r="E57" s="59"/>
      <c r="F57" s="59"/>
      <c r="G57" s="60"/>
    </row>
    <row r="58" spans="2:7" x14ac:dyDescent="0.25">
      <c r="B58" s="38"/>
      <c r="C58" s="266" t="s">
        <v>178</v>
      </c>
      <c r="D58" s="266"/>
      <c r="E58" s="266"/>
      <c r="F58" s="266"/>
      <c r="G58" s="267"/>
    </row>
    <row r="59" spans="2:7" x14ac:dyDescent="0.25">
      <c r="B59" s="39" t="s">
        <v>194</v>
      </c>
      <c r="C59" s="59"/>
      <c r="D59" s="59"/>
      <c r="E59" s="59"/>
      <c r="F59" s="59"/>
      <c r="G59" s="60"/>
    </row>
    <row r="60" spans="2:7" x14ac:dyDescent="0.25">
      <c r="B60" s="38"/>
      <c r="C60" s="266" t="s">
        <v>180</v>
      </c>
      <c r="D60" s="266"/>
      <c r="E60" s="266"/>
      <c r="F60" s="266"/>
      <c r="G60" s="267"/>
    </row>
    <row r="61" spans="2:7" x14ac:dyDescent="0.25">
      <c r="B61" s="38"/>
      <c r="C61" s="262" t="s">
        <v>82</v>
      </c>
      <c r="D61" s="262"/>
      <c r="E61" s="262"/>
      <c r="F61" s="262"/>
      <c r="G61" s="263"/>
    </row>
    <row r="62" spans="2:7" x14ac:dyDescent="0.25">
      <c r="B62" s="39" t="s">
        <v>193</v>
      </c>
      <c r="C62" s="59"/>
      <c r="D62" s="59"/>
      <c r="E62" s="59"/>
      <c r="F62" s="59"/>
      <c r="G62" s="60"/>
    </row>
    <row r="63" spans="2:7" x14ac:dyDescent="0.25">
      <c r="B63" s="38"/>
      <c r="C63" s="266" t="s">
        <v>179</v>
      </c>
      <c r="D63" s="266"/>
      <c r="E63" s="266"/>
      <c r="F63" s="266"/>
      <c r="G63" s="267"/>
    </row>
    <row r="64" spans="2:7" x14ac:dyDescent="0.25">
      <c r="B64" s="38"/>
      <c r="C64" s="262" t="s">
        <v>82</v>
      </c>
      <c r="D64" s="262"/>
      <c r="E64" s="262"/>
      <c r="F64" s="262"/>
      <c r="G64" s="263"/>
    </row>
    <row r="65" spans="2:7" x14ac:dyDescent="0.25">
      <c r="B65" s="39" t="s">
        <v>191</v>
      </c>
      <c r="C65" s="59"/>
      <c r="D65" s="59"/>
      <c r="E65" s="59"/>
      <c r="F65" s="59"/>
      <c r="G65" s="60"/>
    </row>
    <row r="66" spans="2:7" x14ac:dyDescent="0.25">
      <c r="B66" s="38"/>
      <c r="C66" s="262" t="s">
        <v>245</v>
      </c>
      <c r="D66" s="262"/>
      <c r="E66" s="262"/>
      <c r="F66" s="262"/>
      <c r="G66" s="263"/>
    </row>
    <row r="67" spans="2:7" x14ac:dyDescent="0.25">
      <c r="B67" s="38"/>
      <c r="C67" s="262" t="s">
        <v>82</v>
      </c>
      <c r="D67" s="262"/>
      <c r="E67" s="262"/>
      <c r="F67" s="262"/>
      <c r="G67" s="263"/>
    </row>
    <row r="68" spans="2:7" x14ac:dyDescent="0.25">
      <c r="B68" s="39" t="s">
        <v>192</v>
      </c>
      <c r="C68" s="59"/>
      <c r="D68" s="59"/>
      <c r="E68" s="59"/>
      <c r="F68" s="59"/>
      <c r="G68" s="60"/>
    </row>
    <row r="69" spans="2:7" x14ac:dyDescent="0.25">
      <c r="B69" s="38"/>
      <c r="C69" s="262" t="s">
        <v>246</v>
      </c>
      <c r="D69" s="262"/>
      <c r="E69" s="262"/>
      <c r="F69" s="262"/>
      <c r="G69" s="263"/>
    </row>
    <row r="70" spans="2:7" ht="15.75" thickBot="1" x14ac:dyDescent="0.3">
      <c r="B70" s="40"/>
      <c r="C70" s="264" t="s">
        <v>82</v>
      </c>
      <c r="D70" s="264"/>
      <c r="E70" s="264"/>
      <c r="F70" s="264"/>
      <c r="G70" s="265"/>
    </row>
  </sheetData>
  <sheetProtection algorithmName="SHA-512" hashValue="i8CtttV32LkCayy1vgy/HRuzUtvzaM7DXIaQO8Xqeb+PvnMA2IIJh/b5RweXCa0ec6zaTi8qCz9C4jgq5sP5RQ==" saltValue="RgqsnBB7mjg1YXpK8ynsGw==" spinCount="100000" sheet="1" objects="1" scenarios="1"/>
  <mergeCells count="27">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 ref="C70:G70"/>
    <mergeCell ref="C60:G60"/>
    <mergeCell ref="C61:G61"/>
    <mergeCell ref="C63:G63"/>
    <mergeCell ref="C55:G55"/>
    <mergeCell ref="C56:G56"/>
    <mergeCell ref="D32:G32"/>
    <mergeCell ref="C66:G66"/>
    <mergeCell ref="C64:G64"/>
    <mergeCell ref="C67:G67"/>
    <mergeCell ref="C69:G6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sheetPr>
    <pageSetUpPr fitToPage="1"/>
  </sheetPr>
  <dimension ref="A1:P82"/>
  <sheetViews>
    <sheetView showGridLines="0" topLeftCell="A36" zoomScale="90" zoomScaleNormal="90" workbookViewId="0">
      <selection activeCell="F50" sqref="F50"/>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30</v>
      </c>
    </row>
    <row r="9" spans="1:12" ht="45" x14ac:dyDescent="0.25">
      <c r="A9" s="67"/>
      <c r="B9" s="4" t="s">
        <v>50</v>
      </c>
      <c r="C9" s="3" t="s">
        <v>217</v>
      </c>
      <c r="D9" s="81" t="s">
        <v>233</v>
      </c>
      <c r="E9" s="82"/>
      <c r="F9" s="82"/>
      <c r="G9" s="82"/>
      <c r="H9" s="82"/>
      <c r="I9" s="82"/>
      <c r="J9" s="82"/>
      <c r="K9" s="82"/>
      <c r="L9" s="33">
        <v>0</v>
      </c>
    </row>
    <row r="10" spans="1:12" x14ac:dyDescent="0.25">
      <c r="A10" s="67"/>
      <c r="B10" s="4"/>
      <c r="C10" s="83" t="s">
        <v>234</v>
      </c>
      <c r="D10" s="84"/>
      <c r="E10" s="84"/>
      <c r="F10" s="84"/>
      <c r="G10" s="84"/>
      <c r="H10" s="84"/>
      <c r="I10" s="84"/>
      <c r="J10" s="84"/>
      <c r="K10" s="84"/>
      <c r="L10" s="85">
        <f>SUM(L8:L9)</f>
        <v>30</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0.3</v>
      </c>
    </row>
    <row r="13" spans="1:12" x14ac:dyDescent="0.25">
      <c r="A13" s="67"/>
      <c r="B13" s="4"/>
      <c r="C13" s="83" t="s">
        <v>115</v>
      </c>
      <c r="D13" s="84"/>
      <c r="E13" s="84"/>
      <c r="F13" s="84"/>
      <c r="G13" s="84"/>
      <c r="H13" s="84"/>
      <c r="I13" s="84"/>
      <c r="J13" s="84"/>
      <c r="K13" s="84"/>
      <c r="L13" s="85">
        <f>L10*L12</f>
        <v>9</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53564.490000000005</v>
      </c>
      <c r="K18" s="80"/>
      <c r="L18" s="43">
        <v>0.5</v>
      </c>
    </row>
    <row r="19" spans="1:16" x14ac:dyDescent="0.25">
      <c r="A19" s="67"/>
      <c r="B19" s="4" t="s">
        <v>112</v>
      </c>
      <c r="C19" s="15" t="s">
        <v>101</v>
      </c>
      <c r="D19" s="79" t="s">
        <v>213</v>
      </c>
      <c r="E19" s="82"/>
      <c r="F19" s="82"/>
      <c r="G19" s="82"/>
      <c r="H19" s="82"/>
      <c r="I19" s="82"/>
      <c r="J19" s="82"/>
      <c r="K19" s="101">
        <f>K30+K37+K52+K65+K80</f>
        <v>0</v>
      </c>
      <c r="L19" s="44">
        <v>0</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389</v>
      </c>
      <c r="F26" s="13">
        <v>39491.410000000003</v>
      </c>
      <c r="G26" s="13">
        <v>0</v>
      </c>
      <c r="H26" s="110">
        <f>F26+G26</f>
        <v>39491.410000000003</v>
      </c>
      <c r="I26" s="101">
        <f>IFERROR(H26/E26,0)</f>
        <v>101.52033419023137</v>
      </c>
      <c r="J26" s="101">
        <f>F26*$L$18</f>
        <v>19745.705000000002</v>
      </c>
      <c r="K26" s="101">
        <f>F26*$L$19</f>
        <v>0</v>
      </c>
      <c r="L26" s="111"/>
    </row>
    <row r="27" spans="1:16" ht="45" x14ac:dyDescent="0.25">
      <c r="B27" s="4" t="s">
        <v>17</v>
      </c>
      <c r="C27" s="3" t="s">
        <v>99</v>
      </c>
      <c r="D27" s="81" t="s">
        <v>33</v>
      </c>
      <c r="E27" s="2">
        <v>0</v>
      </c>
      <c r="F27" s="112"/>
      <c r="G27" s="2">
        <v>0</v>
      </c>
      <c r="H27" s="113">
        <f>G27</f>
        <v>0</v>
      </c>
      <c r="I27" s="114">
        <f>IFERROR(H27/E27,0)</f>
        <v>0</v>
      </c>
      <c r="J27" s="115"/>
      <c r="K27" s="82"/>
      <c r="L27" s="111"/>
    </row>
    <row r="28" spans="1:16" ht="30" x14ac:dyDescent="0.25">
      <c r="B28" s="4" t="s">
        <v>18</v>
      </c>
      <c r="C28" s="3" t="s">
        <v>98</v>
      </c>
      <c r="D28" s="81" t="s">
        <v>14</v>
      </c>
      <c r="E28" s="2">
        <v>427</v>
      </c>
      <c r="F28" s="13">
        <v>42782.36</v>
      </c>
      <c r="G28" s="2">
        <v>0</v>
      </c>
      <c r="H28" s="110">
        <f>F28+G28</f>
        <v>42782.36</v>
      </c>
      <c r="I28" s="114">
        <f>IFERROR(H28/E28,0)</f>
        <v>100.19288056206089</v>
      </c>
      <c r="J28" s="101">
        <f>F28*$L$18</f>
        <v>21391.18</v>
      </c>
      <c r="K28" s="101">
        <f>F28*$L$19</f>
        <v>0</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816</v>
      </c>
      <c r="F30" s="116">
        <f>SUM(F26:F29)</f>
        <v>82273.77</v>
      </c>
      <c r="G30" s="116">
        <f t="shared" ref="G30:H30" si="0">SUM(G26:G29)</f>
        <v>0</v>
      </c>
      <c r="H30" s="116">
        <f t="shared" si="0"/>
        <v>82273.77</v>
      </c>
      <c r="I30" s="117">
        <f>IFERROR(H30/E30,0)</f>
        <v>100.82569852941177</v>
      </c>
      <c r="J30" s="116">
        <f>SUM(J26:J29)</f>
        <v>41136.885000000002</v>
      </c>
      <c r="K30" s="116">
        <f>SUM(K26:K29)</f>
        <v>0</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v>357</v>
      </c>
      <c r="F35" s="13">
        <v>1258.82</v>
      </c>
      <c r="G35" s="13">
        <v>0</v>
      </c>
      <c r="H35" s="110">
        <f>F35+G35</f>
        <v>1258.82</v>
      </c>
      <c r="I35" s="101">
        <f>IFERROR(H35/E35,0)</f>
        <v>3.5261064425770305</v>
      </c>
      <c r="J35" s="101">
        <f>F35*$L$18</f>
        <v>629.41</v>
      </c>
      <c r="K35" s="101">
        <f>F35*$L$19</f>
        <v>0</v>
      </c>
      <c r="L35" s="111"/>
    </row>
    <row r="36" spans="2:16" ht="76.5" x14ac:dyDescent="0.25">
      <c r="B36" s="4" t="s">
        <v>20</v>
      </c>
      <c r="C36" s="3" t="s">
        <v>228</v>
      </c>
      <c r="D36" s="81" t="s">
        <v>118</v>
      </c>
      <c r="E36" s="2">
        <v>0</v>
      </c>
      <c r="F36" s="112"/>
      <c r="G36" s="2">
        <v>0</v>
      </c>
      <c r="H36" s="113">
        <f>G36</f>
        <v>0</v>
      </c>
      <c r="I36" s="114">
        <f>IFERROR(H36/E36,0)</f>
        <v>0</v>
      </c>
      <c r="J36" s="115"/>
      <c r="K36" s="82"/>
      <c r="L36" s="111"/>
    </row>
    <row r="37" spans="2:16" ht="15.75" thickBot="1" x14ac:dyDescent="0.3">
      <c r="B37" s="4"/>
      <c r="C37" s="83" t="s">
        <v>78</v>
      </c>
      <c r="D37" s="84"/>
      <c r="E37" s="116">
        <f>SUM(E35:E36)</f>
        <v>357</v>
      </c>
      <c r="F37" s="116">
        <f t="shared" ref="F37:G37" si="1">SUM(F35:F36)</f>
        <v>1258.82</v>
      </c>
      <c r="G37" s="116">
        <f t="shared" si="1"/>
        <v>0</v>
      </c>
      <c r="H37" s="116">
        <f>SUM(H35:H36)</f>
        <v>1258.82</v>
      </c>
      <c r="I37" s="117">
        <f>IFERROR(H37/E37,0)</f>
        <v>3.5261064425770305</v>
      </c>
      <c r="J37" s="116">
        <f>SUM(J35:J36)</f>
        <v>629.41</v>
      </c>
      <c r="K37" s="116">
        <f>SUM(K35:K36)</f>
        <v>0</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0.4375</v>
      </c>
    </row>
    <row r="41" spans="2:16" ht="38.25" x14ac:dyDescent="0.25">
      <c r="B41" s="4" t="s">
        <v>21</v>
      </c>
      <c r="C41" s="3" t="s">
        <v>127</v>
      </c>
      <c r="D41" s="81" t="s">
        <v>30</v>
      </c>
      <c r="E41" s="13">
        <v>357</v>
      </c>
      <c r="F41" s="82"/>
      <c r="G41" s="82"/>
      <c r="H41" s="82"/>
      <c r="I41" s="82"/>
      <c r="J41" s="82"/>
      <c r="K41" s="82"/>
      <c r="L41" s="137">
        <f>IFERROR(E41/$E$30,"keine Daten")</f>
        <v>0.4375</v>
      </c>
    </row>
    <row r="42" spans="2:16" ht="60" x14ac:dyDescent="0.25">
      <c r="B42" s="4" t="s">
        <v>22</v>
      </c>
      <c r="C42" s="3" t="s">
        <v>128</v>
      </c>
      <c r="D42" s="81" t="s">
        <v>31</v>
      </c>
      <c r="E42" s="13">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f>816*8</f>
        <v>6528</v>
      </c>
      <c r="F50" s="13">
        <f>5418-1258.82</f>
        <v>4159.18</v>
      </c>
      <c r="G50" s="13">
        <v>0</v>
      </c>
      <c r="H50" s="110">
        <f>F50+G50</f>
        <v>4159.18</v>
      </c>
      <c r="I50" s="101">
        <f>IFERROR(H50/E50,0)</f>
        <v>0.63712928921568635</v>
      </c>
      <c r="J50" s="101">
        <f>F50*$L$18</f>
        <v>2079.59</v>
      </c>
      <c r="K50" s="101">
        <f>F50*$L$19</f>
        <v>0</v>
      </c>
      <c r="L50" s="111"/>
    </row>
    <row r="51" spans="2:16" ht="89.25" x14ac:dyDescent="0.25">
      <c r="B51" s="4" t="s">
        <v>26</v>
      </c>
      <c r="C51" s="3" t="s">
        <v>229</v>
      </c>
      <c r="D51" s="81" t="s">
        <v>236</v>
      </c>
      <c r="E51" s="2">
        <v>0</v>
      </c>
      <c r="F51" s="112"/>
      <c r="G51" s="2">
        <v>0</v>
      </c>
      <c r="H51" s="113">
        <f>G51</f>
        <v>0</v>
      </c>
      <c r="I51" s="114">
        <f>IFERROR(H51/E51,0)</f>
        <v>0</v>
      </c>
      <c r="J51" s="115"/>
      <c r="K51" s="82"/>
      <c r="L51" s="111"/>
    </row>
    <row r="52" spans="2:16" ht="15.75" thickBot="1" x14ac:dyDescent="0.3">
      <c r="B52" s="144"/>
      <c r="C52" s="83" t="s">
        <v>79</v>
      </c>
      <c r="D52" s="84"/>
      <c r="E52" s="116">
        <f>SUM(E50:E51)</f>
        <v>6528</v>
      </c>
      <c r="F52" s="116">
        <f t="shared" ref="F52:G52" si="2">SUM(F50:F51)</f>
        <v>4159.18</v>
      </c>
      <c r="G52" s="116">
        <f t="shared" si="2"/>
        <v>0</v>
      </c>
      <c r="H52" s="116">
        <f>SUM(H50:H51)</f>
        <v>4159.18</v>
      </c>
      <c r="I52" s="117">
        <f>IFERROR(H52/E52,0)</f>
        <v>0.63712928921568635</v>
      </c>
      <c r="J52" s="116">
        <f>SUM(J50:J51)</f>
        <v>2079.59</v>
      </c>
      <c r="K52" s="116">
        <f>SUM(K50:K51)</f>
        <v>0</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8</v>
      </c>
    </row>
    <row r="56" spans="2:16" ht="25.5" x14ac:dyDescent="0.25">
      <c r="B56" s="4" t="s">
        <v>35</v>
      </c>
      <c r="C56" s="3" t="s">
        <v>93</v>
      </c>
      <c r="D56" s="81" t="s">
        <v>38</v>
      </c>
      <c r="E56" s="13">
        <f>816*6</f>
        <v>4896</v>
      </c>
      <c r="F56" s="82"/>
      <c r="G56" s="82"/>
      <c r="H56" s="82"/>
      <c r="I56" s="82"/>
      <c r="J56" s="82"/>
      <c r="K56" s="82"/>
      <c r="L56" s="137">
        <f>IFERROR(E56/$E$30,"keine Daten")</f>
        <v>6</v>
      </c>
    </row>
    <row r="57" spans="2:16" ht="45" x14ac:dyDescent="0.25">
      <c r="B57" s="4" t="s">
        <v>36</v>
      </c>
      <c r="C57" s="3" t="s">
        <v>92</v>
      </c>
      <c r="D57" s="81" t="s">
        <v>37</v>
      </c>
      <c r="E57" s="13">
        <f>816*2</f>
        <v>1632</v>
      </c>
      <c r="F57" s="82"/>
      <c r="G57" s="82"/>
      <c r="H57" s="82"/>
      <c r="I57" s="82"/>
      <c r="J57" s="82"/>
      <c r="K57" s="82"/>
      <c r="L57" s="137">
        <f>IFERROR(E57/$E$30,"keine Daten")</f>
        <v>2</v>
      </c>
    </row>
    <row r="58" spans="2:16" ht="25.5" x14ac:dyDescent="0.25">
      <c r="B58" s="4"/>
      <c r="C58" s="138" t="s">
        <v>40</v>
      </c>
      <c r="D58" s="84"/>
      <c r="E58" s="84"/>
      <c r="F58" s="84"/>
      <c r="G58" s="84"/>
      <c r="H58" s="84"/>
      <c r="I58" s="84"/>
      <c r="J58" s="84"/>
      <c r="K58" s="84"/>
      <c r="L58" s="139">
        <f>IFERROR(L55-L56-L57,"keine Daten")</f>
        <v>0</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f>816*4</f>
        <v>3264</v>
      </c>
      <c r="F63" s="13">
        <v>19437.21</v>
      </c>
      <c r="G63" s="13">
        <v>0</v>
      </c>
      <c r="H63" s="110">
        <f>F63+G63</f>
        <v>19437.21</v>
      </c>
      <c r="I63" s="101">
        <f>IFERROR(H63/E63,0)</f>
        <v>5.9550275735294118</v>
      </c>
      <c r="J63" s="101">
        <f>F63*$L$18</f>
        <v>9718.6049999999996</v>
      </c>
      <c r="K63" s="101">
        <f>F63*$L$19</f>
        <v>0</v>
      </c>
      <c r="L63" s="111"/>
    </row>
    <row r="64" spans="2:16" ht="89.25" x14ac:dyDescent="0.25">
      <c r="B64" s="4" t="s">
        <v>44</v>
      </c>
      <c r="C64" s="3" t="s">
        <v>230</v>
      </c>
      <c r="D64" s="81" t="s">
        <v>120</v>
      </c>
      <c r="E64" s="2">
        <v>0</v>
      </c>
      <c r="F64" s="112"/>
      <c r="G64" s="2">
        <v>0</v>
      </c>
      <c r="H64" s="113">
        <f>G64</f>
        <v>0</v>
      </c>
      <c r="I64" s="114">
        <f>IFERROR(H64/E64,0)</f>
        <v>0</v>
      </c>
      <c r="J64" s="115"/>
      <c r="K64" s="82"/>
      <c r="L64" s="111"/>
    </row>
    <row r="65" spans="2:16" ht="15.75" thickBot="1" x14ac:dyDescent="0.3">
      <c r="B65" s="4"/>
      <c r="C65" s="83" t="s">
        <v>80</v>
      </c>
      <c r="D65" s="84"/>
      <c r="E65" s="116">
        <f>SUM(E63:E64)</f>
        <v>3264</v>
      </c>
      <c r="F65" s="116">
        <f t="shared" ref="F65:G65" si="3">SUM(F63:F64)</f>
        <v>19437.21</v>
      </c>
      <c r="G65" s="116">
        <f t="shared" si="3"/>
        <v>0</v>
      </c>
      <c r="H65" s="116">
        <f>SUM(H63:H64)</f>
        <v>19437.21</v>
      </c>
      <c r="I65" s="117">
        <f>IFERROR(H65/E65,0)</f>
        <v>5.9550275735294118</v>
      </c>
      <c r="J65" s="116">
        <f>SUM(J63:J64)</f>
        <v>9718.6049999999996</v>
      </c>
      <c r="K65" s="116">
        <f>SUM(K63:K64)</f>
        <v>0</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4</v>
      </c>
    </row>
    <row r="69" spans="2:16" x14ac:dyDescent="0.25">
      <c r="B69" s="4" t="s">
        <v>55</v>
      </c>
      <c r="C69" s="1" t="s">
        <v>94</v>
      </c>
      <c r="D69" s="81"/>
      <c r="E69" s="13">
        <f>213*246+4127*2</f>
        <v>60652</v>
      </c>
      <c r="F69" s="82"/>
      <c r="G69" s="82"/>
      <c r="H69" s="82"/>
      <c r="I69" s="82"/>
      <c r="J69" s="82"/>
      <c r="K69" s="82"/>
      <c r="L69" s="137">
        <f>IFERROR(E69/$E$30,"keine Daten")</f>
        <v>74.328431372549019</v>
      </c>
    </row>
    <row r="70" spans="2:16" ht="45" x14ac:dyDescent="0.25">
      <c r="B70" s="4" t="s">
        <v>56</v>
      </c>
      <c r="C70" s="1" t="s">
        <v>91</v>
      </c>
      <c r="D70" s="81"/>
      <c r="E70" s="13">
        <f>213*21*2+4127*2</f>
        <v>17200</v>
      </c>
      <c r="F70" s="82"/>
      <c r="G70" s="82"/>
      <c r="H70" s="82"/>
      <c r="I70" s="82"/>
      <c r="J70" s="82"/>
      <c r="K70" s="82"/>
      <c r="L70" s="137">
        <f>IFERROR(E70/$E$30,"keine Daten")</f>
        <v>21.078431372549019</v>
      </c>
    </row>
    <row r="71" spans="2:16" ht="25.5" x14ac:dyDescent="0.25">
      <c r="B71" s="4"/>
      <c r="C71" s="138" t="s">
        <v>47</v>
      </c>
      <c r="D71" s="84"/>
      <c r="E71" s="84"/>
      <c r="F71" s="84"/>
      <c r="G71" s="84"/>
      <c r="H71" s="84"/>
      <c r="I71" s="84"/>
      <c r="J71" s="84"/>
      <c r="K71" s="84"/>
      <c r="L71" s="139">
        <f>IFERROR(L68-L69-L70,"keine Daten")</f>
        <v>-91.406862745098039</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889.77+2103.78+454.44+1634.01+1369.41</f>
        <v>6451.41</v>
      </c>
      <c r="H78" s="110">
        <f>F78+G78</f>
        <v>6451.41</v>
      </c>
      <c r="I78" s="101"/>
      <c r="J78" s="150"/>
      <c r="K78" s="150"/>
      <c r="L78" s="111"/>
    </row>
    <row r="79" spans="2:16" ht="45" x14ac:dyDescent="0.25">
      <c r="B79" s="4" t="s">
        <v>58</v>
      </c>
      <c r="C79" s="3" t="s">
        <v>231</v>
      </c>
      <c r="D79" s="81" t="s">
        <v>61</v>
      </c>
      <c r="E79" s="150"/>
      <c r="F79" s="150"/>
      <c r="G79" s="2">
        <v>0</v>
      </c>
      <c r="H79" s="113">
        <f>G79</f>
        <v>0</v>
      </c>
      <c r="I79" s="114"/>
      <c r="J79" s="150"/>
      <c r="K79" s="150"/>
      <c r="L79" s="111"/>
    </row>
    <row r="80" spans="2:16" ht="15.75" thickBot="1" x14ac:dyDescent="0.3">
      <c r="B80" s="144"/>
      <c r="C80" s="83" t="s">
        <v>42</v>
      </c>
      <c r="D80" s="84"/>
      <c r="E80" s="84"/>
      <c r="F80" s="84"/>
      <c r="G80" s="116">
        <f t="shared" ref="G80" si="4">SUM(G78:G79)</f>
        <v>6451.41</v>
      </c>
      <c r="H80" s="116">
        <f>SUM(H78:H79)</f>
        <v>6451.41</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8"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I10" sqref="I10"/>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t="s">
        <v>249</v>
      </c>
      <c r="F9" s="53">
        <v>60351</v>
      </c>
      <c r="G9" s="53">
        <v>8551</v>
      </c>
      <c r="H9" s="54" t="s">
        <v>250</v>
      </c>
      <c r="I9" s="34">
        <v>6.18</v>
      </c>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6.18</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election activeCell="F31" sqref="F31"/>
    </sheetView>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E31" sqref="E31"/>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39491.410000000003</v>
      </c>
      <c r="F9" s="195"/>
      <c r="G9" s="196">
        <f>E9+F9</f>
        <v>39491.410000000003</v>
      </c>
    </row>
    <row r="10" spans="1:7" ht="30" x14ac:dyDescent="0.25">
      <c r="B10" s="26"/>
      <c r="D10" s="193" t="s">
        <v>9</v>
      </c>
      <c r="E10" s="194">
        <f>'(A1) Angaben zum Förder-Projekt'!G26</f>
        <v>0</v>
      </c>
      <c r="F10" s="194">
        <f>'(A1) Angaben zum Förder-Projekt'!G27</f>
        <v>0</v>
      </c>
      <c r="G10" s="196">
        <f t="shared" ref="G10:G16" si="0">E10+F10</f>
        <v>0</v>
      </c>
    </row>
    <row r="11" spans="1:7" x14ac:dyDescent="0.25">
      <c r="B11" s="26"/>
      <c r="D11" s="193" t="s">
        <v>83</v>
      </c>
      <c r="E11" s="194">
        <f>'(A1) Angaben zum Förder-Projekt'!J26</f>
        <v>19745.705000000002</v>
      </c>
      <c r="F11" s="195"/>
      <c r="G11" s="196">
        <f t="shared" si="0"/>
        <v>19745.705000000002</v>
      </c>
    </row>
    <row r="12" spans="1:7" x14ac:dyDescent="0.25">
      <c r="B12" s="197"/>
      <c r="C12" s="198"/>
      <c r="D12" s="15" t="s">
        <v>84</v>
      </c>
      <c r="E12" s="199">
        <f>'(A1) Angaben zum Förder-Projekt'!K26</f>
        <v>0</v>
      </c>
      <c r="F12" s="200"/>
      <c r="G12" s="201">
        <f t="shared" si="0"/>
        <v>0</v>
      </c>
    </row>
    <row r="13" spans="1:7" ht="30" x14ac:dyDescent="0.25">
      <c r="B13" s="202"/>
      <c r="C13" s="19" t="s">
        <v>74</v>
      </c>
      <c r="D13" s="19" t="s">
        <v>8</v>
      </c>
      <c r="E13" s="203">
        <f>'(A1) Angaben zum Förder-Projekt'!F28</f>
        <v>42782.36</v>
      </c>
      <c r="F13" s="204"/>
      <c r="G13" s="205">
        <f>E13+F13</f>
        <v>42782.36</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21391.18</v>
      </c>
      <c r="F15" s="195"/>
      <c r="G15" s="196">
        <f t="shared" si="0"/>
        <v>21391.18</v>
      </c>
    </row>
    <row r="16" spans="1:7" x14ac:dyDescent="0.25">
      <c r="B16" s="197"/>
      <c r="C16" s="198"/>
      <c r="D16" s="15" t="s">
        <v>84</v>
      </c>
      <c r="E16" s="199">
        <f>'(A1) Angaben zum Förder-Projekt'!K28</f>
        <v>0</v>
      </c>
      <c r="F16" s="200"/>
      <c r="G16" s="201">
        <f t="shared" si="0"/>
        <v>0</v>
      </c>
    </row>
    <row r="17" spans="2:7" ht="30" x14ac:dyDescent="0.25">
      <c r="B17" s="202"/>
      <c r="C17" s="19" t="s">
        <v>23</v>
      </c>
      <c r="D17" s="19" t="s">
        <v>8</v>
      </c>
      <c r="E17" s="203">
        <f>'(A1) Angaben zum Förder-Projekt'!F35</f>
        <v>1258.82</v>
      </c>
      <c r="F17" s="204"/>
      <c r="G17" s="205">
        <f>E17+F17</f>
        <v>1258.82</v>
      </c>
    </row>
    <row r="18" spans="2:7" ht="30" x14ac:dyDescent="0.25">
      <c r="B18" s="26"/>
      <c r="D18" s="193" t="s">
        <v>9</v>
      </c>
      <c r="E18" s="194">
        <f>'(A1) Angaben zum Förder-Projekt'!G35</f>
        <v>0</v>
      </c>
      <c r="F18" s="194">
        <f>'(A1) Angaben zum Förder-Projekt'!G36</f>
        <v>0</v>
      </c>
      <c r="G18" s="196">
        <f t="shared" ref="G18:G20" si="1">E18+F18</f>
        <v>0</v>
      </c>
    </row>
    <row r="19" spans="2:7" x14ac:dyDescent="0.25">
      <c r="B19" s="26"/>
      <c r="D19" s="193" t="s">
        <v>83</v>
      </c>
      <c r="E19" s="194">
        <f>'(A1) Angaben zum Förder-Projekt'!J35</f>
        <v>629.41</v>
      </c>
      <c r="F19" s="195"/>
      <c r="G19" s="196">
        <f t="shared" si="1"/>
        <v>629.41</v>
      </c>
    </row>
    <row r="20" spans="2:7" x14ac:dyDescent="0.25">
      <c r="B20" s="197"/>
      <c r="C20" s="198"/>
      <c r="D20" s="15" t="s">
        <v>84</v>
      </c>
      <c r="E20" s="199">
        <f>'(A1) Angaben zum Förder-Projekt'!K35</f>
        <v>0</v>
      </c>
      <c r="F20" s="200"/>
      <c r="G20" s="201">
        <f t="shared" si="1"/>
        <v>0</v>
      </c>
    </row>
    <row r="21" spans="2:7" ht="15.75" thickBot="1" x14ac:dyDescent="0.3">
      <c r="B21" s="206"/>
      <c r="C21" s="207" t="s">
        <v>123</v>
      </c>
      <c r="D21" s="208"/>
      <c r="E21" s="209">
        <f>E9+E10+E13+E14+E17+E18</f>
        <v>83532.590000000011</v>
      </c>
      <c r="F21" s="209">
        <f t="shared" ref="F21:G21" si="2">F9+F10+F13+F14+F17+F18</f>
        <v>0</v>
      </c>
      <c r="G21" s="210">
        <f t="shared" si="2"/>
        <v>83532.590000000011</v>
      </c>
    </row>
    <row r="22" spans="2:7" ht="16.5" thickTop="1" thickBot="1" x14ac:dyDescent="0.3">
      <c r="B22" s="206"/>
      <c r="C22" s="207" t="s">
        <v>124</v>
      </c>
      <c r="D22" s="208"/>
      <c r="E22" s="211">
        <f>E21-E11-E12-E15-E16-E19-E20</f>
        <v>41766.295000000006</v>
      </c>
      <c r="F22" s="211">
        <f t="shared" ref="F22:G22" si="3">F21-F11-F12-F15-F16-F19-F20</f>
        <v>0</v>
      </c>
      <c r="G22" s="212">
        <f t="shared" si="3"/>
        <v>41766.295000000006</v>
      </c>
    </row>
    <row r="23" spans="2:7" ht="15.75" thickTop="1" x14ac:dyDescent="0.25">
      <c r="B23" s="26"/>
      <c r="C23" s="213"/>
      <c r="D23" s="193" t="s">
        <v>67</v>
      </c>
      <c r="E23" s="194">
        <f>E22/'(Ko) weitere Kostenparameter'!$E$10</f>
        <v>1392.2098333333336</v>
      </c>
      <c r="F23" s="194">
        <f>F22/'(Ko) weitere Kostenparameter'!$E$10</f>
        <v>0</v>
      </c>
      <c r="G23" s="196">
        <f>G22/'(Ko) weitere Kostenparameter'!$E$10</f>
        <v>1392.2098333333336</v>
      </c>
    </row>
    <row r="24" spans="2:7" x14ac:dyDescent="0.25">
      <c r="B24" s="26"/>
      <c r="C24" s="213"/>
      <c r="D24" s="193" t="s">
        <v>68</v>
      </c>
      <c r="E24" s="194">
        <f>E22/2*'(Ko) weitere Kostenparameter'!$E$8</f>
        <v>902.15197200000011</v>
      </c>
      <c r="F24" s="194">
        <f>F22/2*'(Ko) weitere Kostenparameter'!$E$8</f>
        <v>0</v>
      </c>
      <c r="G24" s="196">
        <f>G22/2*'(Ko) weitere Kostenparameter'!$E$8</f>
        <v>902.15197200000011</v>
      </c>
    </row>
    <row r="25" spans="2:7" x14ac:dyDescent="0.25">
      <c r="B25" s="197"/>
      <c r="C25" s="213"/>
      <c r="D25" s="193" t="s">
        <v>69</v>
      </c>
      <c r="E25" s="199">
        <f>E21*'(Ko) weitere Kostenparameter'!$E$9</f>
        <v>1879.4832750000003</v>
      </c>
      <c r="F25" s="199">
        <f>F21*'(Ko) weitere Kostenparameter'!$E$9</f>
        <v>0</v>
      </c>
      <c r="G25" s="201">
        <f>G21*'(Ko) weitere Kostenparameter'!$E$9</f>
        <v>1879.4832750000003</v>
      </c>
    </row>
    <row r="26" spans="2:7" ht="15.75" thickBot="1" x14ac:dyDescent="0.3">
      <c r="B26" s="214"/>
      <c r="C26" s="83" t="s">
        <v>75</v>
      </c>
      <c r="D26" s="83"/>
      <c r="E26" s="215">
        <f>E23+E24+E25</f>
        <v>4173.8450803333344</v>
      </c>
      <c r="F26" s="215">
        <f t="shared" ref="F26:G26" si="4">F23+F24+F25</f>
        <v>0</v>
      </c>
      <c r="G26" s="216">
        <f t="shared" si="4"/>
        <v>4173.8450803333344</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357</v>
      </c>
      <c r="F29" s="255">
        <f>IF('(A1) Angaben zum Förder-Projekt'!E37=0,0,'(A1) Angaben zum Förder-Projekt'!E36*('(A1) Angaben zum Förder-Projekt'!E41+'(A1) Angaben zum Förder-Projekt'!E42)/'(A1) Angaben zum Förder-Projekt'!E37)</f>
        <v>0</v>
      </c>
      <c r="G29" s="256">
        <f>'(A1) Angaben zum Förder-Projekt'!E41+'(A1) Angaben zum Förder-Projekt'!E42</f>
        <v>357</v>
      </c>
    </row>
    <row r="30" spans="2:7" x14ac:dyDescent="0.25">
      <c r="B30" s="220"/>
      <c r="C30" s="221" t="s">
        <v>131</v>
      </c>
      <c r="D30" s="221"/>
      <c r="E30" s="222">
        <f>IFERROR(E26/E29,"keine Daten")</f>
        <v>11.691442802054159</v>
      </c>
      <c r="F30" s="222" t="str">
        <f>IFERROR(F26/F29,"keine Daten")</f>
        <v>keine Daten</v>
      </c>
      <c r="G30" s="223">
        <f>IFERROR(G26/G29,"keine Daten")</f>
        <v>11.691442802054159</v>
      </c>
    </row>
    <row r="31" spans="2:7" ht="15.75" thickBot="1" x14ac:dyDescent="0.3">
      <c r="B31" s="224"/>
      <c r="C31" s="225" t="s">
        <v>133</v>
      </c>
      <c r="D31" s="225"/>
      <c r="E31" s="257">
        <f>IF(E29=0,E26,E30*'(A1) Angaben zum Förder-Projekt'!E41*'(A1) Angaben zum Förder-Projekt'!E35/'(A1) Angaben zum Förder-Projekt'!E37)</f>
        <v>4173.8450803333344</v>
      </c>
      <c r="F31" s="257">
        <f>IF(F29=0,F26,F30*'(A1) Angaben zum Förder-Projekt'!E41*'(A1) Angaben zum Förder-Projekt'!E36/'(A1) Angaben zum Förder-Projekt'!E37)</f>
        <v>0</v>
      </c>
      <c r="G31" s="258">
        <f>IF(G29=0,G26,G30*'(A1) Angaben zum Förder-Projekt'!E41)</f>
        <v>4173.8450803333344</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4159.18</v>
      </c>
      <c r="F36" s="195"/>
      <c r="G36" s="196">
        <f>E36+F36</f>
        <v>4159.18</v>
      </c>
    </row>
    <row r="37" spans="2:7" ht="30" x14ac:dyDescent="0.25">
      <c r="B37" s="26"/>
      <c r="D37" s="193" t="s">
        <v>9</v>
      </c>
      <c r="E37" s="194">
        <f>'(A1) Angaben zum Förder-Projekt'!G50</f>
        <v>0</v>
      </c>
      <c r="F37" s="194">
        <f>'(A1) Angaben zum Förder-Projekt'!G51</f>
        <v>0</v>
      </c>
      <c r="G37" s="196">
        <f t="shared" ref="G37:G39" si="5">E37+F37</f>
        <v>0</v>
      </c>
    </row>
    <row r="38" spans="2:7" x14ac:dyDescent="0.25">
      <c r="B38" s="26"/>
      <c r="D38" s="193" t="s">
        <v>83</v>
      </c>
      <c r="E38" s="194">
        <f>'(A1) Angaben zum Förder-Projekt'!J50</f>
        <v>2079.59</v>
      </c>
      <c r="F38" s="195"/>
      <c r="G38" s="196">
        <f t="shared" si="5"/>
        <v>2079.59</v>
      </c>
    </row>
    <row r="39" spans="2:7" x14ac:dyDescent="0.25">
      <c r="B39" s="197"/>
      <c r="C39" s="198"/>
      <c r="D39" s="15" t="s">
        <v>84</v>
      </c>
      <c r="E39" s="199">
        <f>'(A1) Angaben zum Förder-Projekt'!K50</f>
        <v>0</v>
      </c>
      <c r="F39" s="200"/>
      <c r="G39" s="201">
        <f t="shared" si="5"/>
        <v>0</v>
      </c>
    </row>
    <row r="40" spans="2:7" ht="15.75" thickBot="1" x14ac:dyDescent="0.3">
      <c r="B40" s="206"/>
      <c r="C40" s="207" t="s">
        <v>125</v>
      </c>
      <c r="D40" s="208"/>
      <c r="E40" s="215">
        <f>E36+E37</f>
        <v>4159.18</v>
      </c>
      <c r="F40" s="215">
        <f t="shared" ref="F40:G40" si="6">F36+F37</f>
        <v>0</v>
      </c>
      <c r="G40" s="216">
        <f t="shared" si="6"/>
        <v>4159.18</v>
      </c>
    </row>
    <row r="41" spans="2:7" ht="16.5" thickTop="1" thickBot="1" x14ac:dyDescent="0.3">
      <c r="B41" s="206"/>
      <c r="C41" s="207" t="s">
        <v>126</v>
      </c>
      <c r="D41" s="208"/>
      <c r="E41" s="215">
        <f>E40-E38-E39</f>
        <v>2079.59</v>
      </c>
      <c r="F41" s="215">
        <f t="shared" ref="F41:G41" si="7">F40-F38-F39</f>
        <v>0</v>
      </c>
      <c r="G41" s="216">
        <f t="shared" si="7"/>
        <v>2079.59</v>
      </c>
    </row>
    <row r="42" spans="2:7" ht="15.75" thickTop="1" x14ac:dyDescent="0.25">
      <c r="B42" s="26"/>
      <c r="D42" s="193" t="s">
        <v>67</v>
      </c>
      <c r="E42" s="194">
        <f>E41/'(Ko) weitere Kostenparameter'!$E$10</f>
        <v>69.319666666666677</v>
      </c>
      <c r="F42" s="194">
        <f>F41/'(Ko) weitere Kostenparameter'!$E$10</f>
        <v>0</v>
      </c>
      <c r="G42" s="196">
        <f>G41/'(Ko) weitere Kostenparameter'!$E$10</f>
        <v>69.319666666666677</v>
      </c>
    </row>
    <row r="43" spans="2:7" x14ac:dyDescent="0.25">
      <c r="B43" s="26"/>
      <c r="D43" s="193" t="s">
        <v>68</v>
      </c>
      <c r="E43" s="194">
        <f>E41/2*'(Ko) weitere Kostenparameter'!$E$8</f>
        <v>44.919144000000003</v>
      </c>
      <c r="F43" s="194">
        <f>F41/2*'(Ko) weitere Kostenparameter'!$E$8</f>
        <v>0</v>
      </c>
      <c r="G43" s="196">
        <f>G41/2*'(Ko) weitere Kostenparameter'!$E$8</f>
        <v>44.919144000000003</v>
      </c>
    </row>
    <row r="44" spans="2:7" x14ac:dyDescent="0.25">
      <c r="B44" s="26"/>
      <c r="D44" s="193" t="s">
        <v>69</v>
      </c>
      <c r="E44" s="199">
        <f>E40*'(Ko) weitere Kostenparameter'!$E$9</f>
        <v>93.581550000000007</v>
      </c>
      <c r="F44" s="199">
        <f>F40*'(Ko) weitere Kostenparameter'!$E$9</f>
        <v>0</v>
      </c>
      <c r="G44" s="201">
        <f>G40*'(Ko) weitere Kostenparameter'!$E$9</f>
        <v>93.581550000000007</v>
      </c>
    </row>
    <row r="45" spans="2:7" ht="15.75" thickBot="1" x14ac:dyDescent="0.3">
      <c r="B45" s="214"/>
      <c r="C45" s="83" t="s">
        <v>85</v>
      </c>
      <c r="D45" s="83"/>
      <c r="E45" s="209">
        <f>E42+E43+E44</f>
        <v>207.82036066666669</v>
      </c>
      <c r="F45" s="209">
        <f t="shared" ref="F45" si="8">F42+F43+F44</f>
        <v>0</v>
      </c>
      <c r="G45" s="210">
        <f t="shared" ref="G45" si="9">G42+G43+G44</f>
        <v>207.82036066666669</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4173.8450803333344</v>
      </c>
      <c r="F48" s="230">
        <f t="shared" ref="F48:G48" si="10">F31</f>
        <v>0</v>
      </c>
      <c r="G48" s="231">
        <f t="shared" si="10"/>
        <v>4173.8450803333344</v>
      </c>
    </row>
    <row r="49" spans="2:7" ht="15.75" thickBot="1" x14ac:dyDescent="0.3">
      <c r="B49" s="232"/>
      <c r="C49" s="233" t="s">
        <v>129</v>
      </c>
      <c r="D49" s="233"/>
      <c r="E49" s="234">
        <f>E45+E48</f>
        <v>4381.665441000001</v>
      </c>
      <c r="F49" s="234">
        <f>F45+F48</f>
        <v>0</v>
      </c>
      <c r="G49" s="235">
        <f>G45+G48</f>
        <v>4381.665441000001</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6528</v>
      </c>
      <c r="F50" s="194">
        <f>IF('(A1) Angaben zum Förder-Projekt'!E52=0,0,'(A1) Angaben zum Förder-Projekt'!E51*('(A1) Angaben zum Förder-Projekt'!E56+'(A1) Angaben zum Förder-Projekt'!E57)/'(A1) Angaben zum Förder-Projekt'!E52)</f>
        <v>0</v>
      </c>
      <c r="G50" s="196">
        <f>('(A1) Angaben zum Förder-Projekt'!E56+'(A1) Angaben zum Förder-Projekt'!E57)</f>
        <v>6528</v>
      </c>
    </row>
    <row r="51" spans="2:7" x14ac:dyDescent="0.25">
      <c r="B51" s="220"/>
      <c r="C51" s="221" t="s">
        <v>132</v>
      </c>
      <c r="D51" s="221"/>
      <c r="E51" s="222">
        <f>IFERROR(E49/E50,"keine Daten")</f>
        <v>0.67121100505514719</v>
      </c>
      <c r="F51" s="222" t="str">
        <f>IFERROR(F49/F50,"keine Daten")</f>
        <v>keine Daten</v>
      </c>
      <c r="G51" s="223">
        <f>IFERROR(G49/G50,"keine Daten")</f>
        <v>0.67121100505514719</v>
      </c>
    </row>
    <row r="52" spans="2:7" ht="15.75" thickBot="1" x14ac:dyDescent="0.3">
      <c r="B52" s="224"/>
      <c r="C52" s="225" t="s">
        <v>134</v>
      </c>
      <c r="D52" s="225"/>
      <c r="E52" s="226">
        <f>IF(E50=0,E49,E51*'(A1) Angaben zum Förder-Projekt'!E56*'(A1) Angaben zum Förder-Projekt'!E50/'(A1) Angaben zum Förder-Projekt'!E52)</f>
        <v>3286.2490807500008</v>
      </c>
      <c r="F52" s="226">
        <f>IF(F50=0,F49,F51*'(A1) Angaben zum Förder-Projekt'!E56*'(A1) Angaben zum Förder-Projekt'!E51/'(A1) Angaben zum Förder-Projekt'!E52)</f>
        <v>0</v>
      </c>
      <c r="G52" s="227">
        <f>IF(G50=0,G49,G51*'(A1) Angaben zum Förder-Projekt'!E56)</f>
        <v>3286.2490807500008</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election activeCell="E26" sqref="E26"/>
    </sheetView>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19437.21</v>
      </c>
      <c r="F9" s="195"/>
      <c r="G9" s="196">
        <f>E9+F9</f>
        <v>19437.21</v>
      </c>
    </row>
    <row r="10" spans="1:7" ht="30" x14ac:dyDescent="0.25">
      <c r="B10" s="26"/>
      <c r="D10" s="193" t="s">
        <v>9</v>
      </c>
      <c r="E10" s="194">
        <f>'(A1) Angaben zum Förder-Projekt'!G63</f>
        <v>0</v>
      </c>
      <c r="F10" s="194">
        <f>'(A1) Angaben zum Förder-Projekt'!G64</f>
        <v>0</v>
      </c>
      <c r="G10" s="196">
        <f t="shared" ref="G10:G12" si="0">E10+F10</f>
        <v>0</v>
      </c>
    </row>
    <row r="11" spans="1:7" x14ac:dyDescent="0.25">
      <c r="B11" s="26"/>
      <c r="D11" s="193" t="s">
        <v>83</v>
      </c>
      <c r="E11" s="194">
        <f>'(A1) Angaben zum Förder-Projekt'!J63</f>
        <v>9718.6049999999996</v>
      </c>
      <c r="F11" s="195"/>
      <c r="G11" s="196">
        <f t="shared" si="0"/>
        <v>9718.6049999999996</v>
      </c>
    </row>
    <row r="12" spans="1:7" x14ac:dyDescent="0.25">
      <c r="B12" s="197"/>
      <c r="C12" s="198"/>
      <c r="D12" s="15" t="s">
        <v>84</v>
      </c>
      <c r="E12" s="199">
        <f>'(A1) Angaben zum Förder-Projekt'!K63</f>
        <v>0</v>
      </c>
      <c r="F12" s="200"/>
      <c r="G12" s="201">
        <f t="shared" si="0"/>
        <v>0</v>
      </c>
    </row>
    <row r="13" spans="1:7" ht="15.75" thickBot="1" x14ac:dyDescent="0.3">
      <c r="B13" s="206"/>
      <c r="C13" s="207" t="s">
        <v>143</v>
      </c>
      <c r="D13" s="208"/>
      <c r="E13" s="215">
        <f>E9+E10</f>
        <v>19437.21</v>
      </c>
      <c r="F13" s="215">
        <f t="shared" ref="F13:G13" si="1">F9+F10</f>
        <v>0</v>
      </c>
      <c r="G13" s="215">
        <f t="shared" si="1"/>
        <v>19437.21</v>
      </c>
    </row>
    <row r="14" spans="1:7" ht="16.5" thickTop="1" thickBot="1" x14ac:dyDescent="0.3">
      <c r="B14" s="206"/>
      <c r="C14" s="207" t="s">
        <v>142</v>
      </c>
      <c r="D14" s="208"/>
      <c r="E14" s="215">
        <f>E13-E11-E12</f>
        <v>9718.6049999999996</v>
      </c>
      <c r="F14" s="215">
        <f t="shared" ref="F14:G14" si="2">F13-F11-F12</f>
        <v>0</v>
      </c>
      <c r="G14" s="215">
        <f t="shared" si="2"/>
        <v>9718.6049999999996</v>
      </c>
    </row>
    <row r="15" spans="1:7" ht="15.75" thickTop="1" x14ac:dyDescent="0.25">
      <c r="B15" s="26"/>
      <c r="D15" s="193" t="s">
        <v>67</v>
      </c>
      <c r="E15" s="194">
        <f>E14/'(Ko) weitere Kostenparameter'!$E$11</f>
        <v>485.93025</v>
      </c>
      <c r="F15" s="194">
        <f>F14/'(Ko) weitere Kostenparameter'!$E$11</f>
        <v>0</v>
      </c>
      <c r="G15" s="196">
        <f>G14/'(Ko) weitere Kostenparameter'!$E$11</f>
        <v>485.93025</v>
      </c>
    </row>
    <row r="16" spans="1:7" x14ac:dyDescent="0.25">
      <c r="B16" s="26"/>
      <c r="D16" s="193" t="s">
        <v>68</v>
      </c>
      <c r="E16" s="194">
        <f>E14/2*'(Ko) weitere Kostenparameter'!$E$8</f>
        <v>209.92186799999999</v>
      </c>
      <c r="F16" s="194">
        <f>F14/2*'(Ko) weitere Kostenparameter'!$E$8</f>
        <v>0</v>
      </c>
      <c r="G16" s="196">
        <f>G14/2*'(Ko) weitere Kostenparameter'!$E$8</f>
        <v>209.92186799999999</v>
      </c>
    </row>
    <row r="17" spans="2:7" x14ac:dyDescent="0.25">
      <c r="B17" s="26"/>
      <c r="D17" s="193" t="s">
        <v>69</v>
      </c>
      <c r="E17" s="199">
        <f>E13*'(Ko) weitere Kostenparameter'!$E$9</f>
        <v>437.33722499999999</v>
      </c>
      <c r="F17" s="199">
        <f>F13*'(Ko) weitere Kostenparameter'!$E$9</f>
        <v>0</v>
      </c>
      <c r="G17" s="201">
        <f>G13*'(Ko) weitere Kostenparameter'!$E$9</f>
        <v>437.33722499999999</v>
      </c>
    </row>
    <row r="18" spans="2:7" ht="15.75" thickBot="1" x14ac:dyDescent="0.3">
      <c r="B18" s="214"/>
      <c r="C18" s="83" t="s">
        <v>86</v>
      </c>
      <c r="D18" s="83"/>
      <c r="E18" s="209">
        <f>E15+E16+E17</f>
        <v>1133.189343</v>
      </c>
      <c r="F18" s="209">
        <f t="shared" ref="F18:G18" si="3">F15+F16+F17</f>
        <v>0</v>
      </c>
      <c r="G18" s="210">
        <f t="shared" si="3"/>
        <v>1133.189343</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3286.2490807500008</v>
      </c>
      <c r="F21" s="230">
        <f>'(K1) Kalk. (Leer-)Rohrstrecken'!F52</f>
        <v>0</v>
      </c>
      <c r="G21" s="231">
        <f>'(K1) Kalk. (Leer-)Rohrstrecken'!G52</f>
        <v>3286.2490807500008</v>
      </c>
    </row>
    <row r="22" spans="2:7" ht="15.75" thickBot="1" x14ac:dyDescent="0.3">
      <c r="B22" s="232"/>
      <c r="C22" s="233" t="s">
        <v>135</v>
      </c>
      <c r="D22" s="233"/>
      <c r="E22" s="234">
        <f>E18+E21</f>
        <v>4419.4384237500008</v>
      </c>
      <c r="F22" s="234">
        <f>F18+F21</f>
        <v>0</v>
      </c>
      <c r="G22" s="235">
        <f>G18+G21</f>
        <v>4419.4384237500008</v>
      </c>
    </row>
    <row r="23" spans="2:7" ht="15.75" thickTop="1" x14ac:dyDescent="0.25">
      <c r="B23" s="236"/>
      <c r="C23" s="194" t="s">
        <v>140</v>
      </c>
      <c r="D23" s="194"/>
      <c r="E23" s="194">
        <f>IFERROR('(A1) Angaben zum Förder-Projekt'!E63*('(A1) Angaben zum Förder-Projekt'!E69+'(A1) Angaben zum Förder-Projekt'!E70)/'(A1) Angaben zum Förder-Projekt'!E65,"keine Daten")</f>
        <v>77852</v>
      </c>
      <c r="F23" s="194">
        <f>IFERROR('(A1) Angaben zum Förder-Projekt'!E64*('(A1) Angaben zum Förder-Projekt'!E69+'(A1) Angaben zum Förder-Projekt'!E70)/'(A1) Angaben zum Förder-Projekt'!E65,"keine Daten")</f>
        <v>0</v>
      </c>
      <c r="G23" s="196">
        <f>('(A1) Angaben zum Förder-Projekt'!E69+'(A1) Angaben zum Förder-Projekt'!E70)</f>
        <v>77852</v>
      </c>
    </row>
    <row r="24" spans="2:7" x14ac:dyDescent="0.25">
      <c r="B24" s="220"/>
      <c r="C24" s="221" t="s">
        <v>136</v>
      </c>
      <c r="D24" s="221"/>
      <c r="E24" s="222">
        <f>IFERROR(E22/E23,"keine Daten")</f>
        <v>5.6767179054488012E-2</v>
      </c>
      <c r="F24" s="222" t="str">
        <f>IFERROR(F22/F23,"keine Daten")</f>
        <v>keine Daten</v>
      </c>
      <c r="G24" s="223">
        <f>IFERROR(G22/G23,"keine Daten")</f>
        <v>5.6767179054488012E-2</v>
      </c>
    </row>
    <row r="25" spans="2:7" x14ac:dyDescent="0.25">
      <c r="B25" s="220"/>
      <c r="C25" s="221" t="s">
        <v>137</v>
      </c>
      <c r="D25" s="221"/>
      <c r="E25" s="222">
        <f>IFERROR(E24*2,"keine Daten")</f>
        <v>0.11353435810897602</v>
      </c>
      <c r="F25" s="222" t="str">
        <f>IFERROR(F24*2,"keine Daten")</f>
        <v>keine Daten</v>
      </c>
      <c r="G25" s="223">
        <f>IFERROR(G24*2,"keine Daten")</f>
        <v>0.11353435810897602</v>
      </c>
    </row>
    <row r="26" spans="2:7" ht="15.75" thickBot="1" x14ac:dyDescent="0.3">
      <c r="B26" s="224"/>
      <c r="C26" s="225" t="s">
        <v>198</v>
      </c>
      <c r="D26" s="225"/>
      <c r="E26" s="226">
        <f>IFERROR(E24*'(A1) Angaben zum Förder-Projekt'!E69*'(A1) Angaben zum Förder-Projekt'!E63/'(A1) Angaben zum Förder-Projekt'!E65,E22)</f>
        <v>3443.0429440128069</v>
      </c>
      <c r="F26" s="226">
        <f>IFERROR(F24*'(A1) Angaben zum Förder-Projekt'!E69*'(A1) Angaben zum Förder-Projekt'!E64/'(A1) Angaben zum Förder-Projekt'!E65,F22)</f>
        <v>0</v>
      </c>
      <c r="G26" s="227">
        <f>IFERROR(G24*'(A1) Angaben zum Förder-Projekt'!E69,G22)</f>
        <v>3443.0429440128069</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election activeCell="G7" sqref="G7"/>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3443.0429440128069</v>
      </c>
      <c r="F6" s="240">
        <f>'(K2) Kalk. Glasfaserstrecken'!F26</f>
        <v>0</v>
      </c>
      <c r="G6" s="241">
        <f>'(K2) Kalk. Glasfaserstrecken'!G26</f>
        <v>3443.0429440128069</v>
      </c>
    </row>
    <row r="7" spans="1:7" x14ac:dyDescent="0.25">
      <c r="B7" s="236"/>
      <c r="C7" s="194" t="s">
        <v>141</v>
      </c>
      <c r="D7" s="194"/>
      <c r="E7" s="194"/>
      <c r="F7" s="194"/>
      <c r="G7" s="196">
        <f>'(A1) Angaben zum Förder-Projekt'!L13</f>
        <v>9</v>
      </c>
    </row>
    <row r="8" spans="1:7" ht="15.75" thickBot="1" x14ac:dyDescent="0.3">
      <c r="B8" s="242"/>
      <c r="C8" s="243" t="s">
        <v>144</v>
      </c>
      <c r="D8" s="243"/>
      <c r="E8" s="244"/>
      <c r="F8" s="244"/>
      <c r="G8" s="245">
        <f>IFERROR(G6/G7,"keine Daten")</f>
        <v>382.56032711253408</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election activeCell="G23" sqref="G23"/>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6451.41</v>
      </c>
      <c r="F10" s="194">
        <f>'(A1) Angaben zum Förder-Projekt'!G79</f>
        <v>0</v>
      </c>
      <c r="G10" s="196">
        <f>E10+F10</f>
        <v>6451.41</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6451.41</v>
      </c>
      <c r="F13" s="215">
        <f>F9+F10-F11-F12</f>
        <v>0</v>
      </c>
      <c r="G13" s="216">
        <f>G9+G10-G11-G12</f>
        <v>6451.41</v>
      </c>
    </row>
    <row r="14" spans="1:7" ht="15.75" thickTop="1" x14ac:dyDescent="0.25">
      <c r="B14" s="26"/>
      <c r="D14" s="193" t="s">
        <v>67</v>
      </c>
      <c r="E14" s="194">
        <f>E13/'(Ko) weitere Kostenparameter'!$E$12</f>
        <v>806.42624999999998</v>
      </c>
      <c r="F14" s="194">
        <f>F13/'(Ko) weitere Kostenparameter'!$E$12</f>
        <v>0</v>
      </c>
      <c r="G14" s="196">
        <f>G13/'(Ko) weitere Kostenparameter'!$E$12</f>
        <v>806.42624999999998</v>
      </c>
    </row>
    <row r="15" spans="1:7" x14ac:dyDescent="0.25">
      <c r="B15" s="26"/>
      <c r="D15" s="193" t="s">
        <v>68</v>
      </c>
      <c r="E15" s="194">
        <f>E13/2*'(Ko) weitere Kostenparameter'!$E$8</f>
        <v>139.35045600000001</v>
      </c>
      <c r="F15" s="194">
        <f>F13/2*'(Ko) weitere Kostenparameter'!$E$8</f>
        <v>0</v>
      </c>
      <c r="G15" s="196">
        <f>G13/2*'(Ko) weitere Kostenparameter'!$E$8</f>
        <v>139.35045600000001</v>
      </c>
    </row>
    <row r="16" spans="1:7" x14ac:dyDescent="0.25">
      <c r="B16" s="26"/>
      <c r="D16" s="193" t="s">
        <v>69</v>
      </c>
      <c r="E16" s="199">
        <f>E13*'(Ko) weitere Kostenparameter'!$E$9</f>
        <v>145.15672499999999</v>
      </c>
      <c r="F16" s="199">
        <f>F13*'(Ko) weitere Kostenparameter'!$E$9</f>
        <v>0</v>
      </c>
      <c r="G16" s="201">
        <f>G13*'(Ko) weitere Kostenparameter'!$E$9</f>
        <v>145.15672499999999</v>
      </c>
    </row>
    <row r="17" spans="2:7" ht="15.75" thickBot="1" x14ac:dyDescent="0.3">
      <c r="B17" s="214"/>
      <c r="C17" s="83" t="s">
        <v>89</v>
      </c>
      <c r="D17" s="83"/>
      <c r="E17" s="209">
        <f>E14+E15+E16</f>
        <v>1090.9334309999999</v>
      </c>
      <c r="F17" s="209">
        <f t="shared" ref="F17:G17" si="1">F14+F15+F16</f>
        <v>0</v>
      </c>
      <c r="G17" s="210">
        <f t="shared" si="1"/>
        <v>1090.9334309999999</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3443.0429440128069</v>
      </c>
      <c r="F20" s="240">
        <f>'(K2) Kalk. Glasfaserstrecken'!F26</f>
        <v>0</v>
      </c>
      <c r="G20" s="241">
        <f>'(K2) Kalk. Glasfaserstrecken'!G26</f>
        <v>3443.0429440128069</v>
      </c>
    </row>
    <row r="21" spans="2:7" x14ac:dyDescent="0.25">
      <c r="B21" s="250"/>
      <c r="C21" s="251" t="s">
        <v>148</v>
      </c>
      <c r="D21" s="251"/>
      <c r="E21" s="252">
        <f>E17+E20</f>
        <v>4533.9763750128068</v>
      </c>
      <c r="F21" s="252">
        <f t="shared" ref="F21:G21" si="2">F17+F20</f>
        <v>0</v>
      </c>
      <c r="G21" s="253">
        <f t="shared" si="2"/>
        <v>4533.9763750128068</v>
      </c>
    </row>
    <row r="22" spans="2:7" x14ac:dyDescent="0.25">
      <c r="B22" s="236"/>
      <c r="C22" s="194" t="s">
        <v>141</v>
      </c>
      <c r="D22" s="194"/>
      <c r="E22" s="194"/>
      <c r="F22" s="194"/>
      <c r="G22" s="196">
        <f>'(A1) Angaben zum Förder-Projekt'!L13</f>
        <v>9</v>
      </c>
    </row>
    <row r="23" spans="2:7" ht="15.75" thickBot="1" x14ac:dyDescent="0.3">
      <c r="B23" s="242"/>
      <c r="C23" s="243" t="s">
        <v>165</v>
      </c>
      <c r="D23" s="243"/>
      <c r="E23" s="244"/>
      <c r="F23" s="244"/>
      <c r="G23" s="245">
        <f>IFERROR(G21/G22,"keine Daten")</f>
        <v>503.77515277920077</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lpstr>'(A1) Angaben zum Förder-Projekt'!Druckbereich</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Edith Stelzl</cp:lastModifiedBy>
  <cp:lastPrinted>2024-11-13T11:05:18Z</cp:lastPrinted>
  <dcterms:created xsi:type="dcterms:W3CDTF">2023-11-13T10:31:30Z</dcterms:created>
  <dcterms:modified xsi:type="dcterms:W3CDTF">2024-11-20T09:17:51Z</dcterms:modified>
  <cp:category>Zugang zu FTTH/B-Netzen</cp:category>
  <cp:contentStatus>Übermittlung RTR an BMF</cp:contentStatus>
</cp:coreProperties>
</file>